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Вводные" sheetId="1" r:id="rId4"/>
    <sheet state="visible" name="БДДС" sheetId="2" r:id="rId5"/>
  </sheets>
  <definedNames/>
  <calcPr/>
  <extLst>
    <ext uri="GoogleSheetsCustomDataVersion1">
      <go:sheetsCustomData xmlns:go="http://customooxmlschemas.google.com/" r:id="rId6" roundtripDataSignature="AMtx7mgRqvYafLBhur79W3odB11OjB3Fr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J11">
      <text>
        <t xml:space="preserve">======
ID#AAAAm0FuUts
     (2023-01-05 18:04:57)
Операционная прибыль</t>
      </text>
    </comment>
    <comment authorId="0" ref="J14">
      <text>
        <t xml:space="preserve">======
ID#AAAAm0FuUto
     (2023-01-05 18:04:57)
Вот столько нужно денег</t>
      </text>
    </comment>
  </commentList>
  <extLst>
    <ext uri="GoogleSheetsCustomDataVersion1">
      <go:sheetsCustomData xmlns:go="http://customooxmlschemas.google.com/" r:id="rId1" roundtripDataSignature="AMtx7mhXke8HazylEqe9+tLwRJ8KbN7hrQ=="/>
    </ext>
  </extLst>
</comments>
</file>

<file path=xl/sharedStrings.xml><?xml version="1.0" encoding="utf-8"?>
<sst xmlns="http://schemas.openxmlformats.org/spreadsheetml/2006/main" count="84" uniqueCount="76">
  <si>
    <t>1 мес</t>
  </si>
  <si>
    <t xml:space="preserve">2 мес </t>
  </si>
  <si>
    <t xml:space="preserve">3 мес </t>
  </si>
  <si>
    <t xml:space="preserve">4 мес </t>
  </si>
  <si>
    <t xml:space="preserve">5 мес </t>
  </si>
  <si>
    <t>6 мес</t>
  </si>
  <si>
    <t>ИТОГО</t>
  </si>
  <si>
    <t>Операционные доходы</t>
  </si>
  <si>
    <t>Регистрационный взнос в 4...6 мес</t>
  </si>
  <si>
    <t>План регистраций новых селлеров</t>
  </si>
  <si>
    <t>Сборы за новые регистрации</t>
  </si>
  <si>
    <t>Комиссия за транзакцию с суммы чека, %</t>
  </si>
  <si>
    <t>Средний чек</t>
  </si>
  <si>
    <t>План транзакций</t>
  </si>
  <si>
    <t>План комиссионных сборов за транзакции</t>
  </si>
  <si>
    <t>Стоимость за размещение 1 карточки в течение 1 суток</t>
  </si>
  <si>
    <t>План по платным размещениям карточек в топе</t>
  </si>
  <si>
    <t>Сборы за платные размещения</t>
  </si>
  <si>
    <t>Операционные расходы</t>
  </si>
  <si>
    <t>Комиссия за эквайринг, % с транзакции</t>
  </si>
  <si>
    <t>Капитальные расходы на НМА — ПО</t>
  </si>
  <si>
    <t>ПО — лицензия на CMS  249000</t>
  </si>
  <si>
    <t xml:space="preserve">Разработка модуля проверки БАДа  150000 </t>
  </si>
  <si>
    <t>Покупка двух модулей для CMS</t>
  </si>
  <si>
    <t>Переход на версию CMS с функциями монетизаци</t>
  </si>
  <si>
    <t>Реклама B2B</t>
  </si>
  <si>
    <t>Переходы</t>
  </si>
  <si>
    <t>Лиды 0,5%</t>
  </si>
  <si>
    <t>Конверсии 0,5%</t>
  </si>
  <si>
    <t>Расходы на маркетинг</t>
  </si>
  <si>
    <t>Контент-маркетинг</t>
  </si>
  <si>
    <t>Пресс-фид</t>
  </si>
  <si>
    <t>Маркетинговые исследования на РБК</t>
  </si>
  <si>
    <t>Доходы</t>
  </si>
  <si>
    <t>Выручка</t>
  </si>
  <si>
    <t>Комиссия за регистрацию селлеров</t>
  </si>
  <si>
    <t>Комиссия за транзакции</t>
  </si>
  <si>
    <t>Платные сервисы</t>
  </si>
  <si>
    <t>Доходы от рекламы на площадке</t>
  </si>
  <si>
    <t>Инвестиционный капитал</t>
  </si>
  <si>
    <t>Денежные средства от инвестора</t>
  </si>
  <si>
    <t>и распределение по месяцам (6 мес)</t>
  </si>
  <si>
    <t>Расходы</t>
  </si>
  <si>
    <t>Переменные расходы</t>
  </si>
  <si>
    <t>Коммерческие расходы</t>
  </si>
  <si>
    <t>Оплата рекламы</t>
  </si>
  <si>
    <t>Выплата комиссии за эквайринг</t>
  </si>
  <si>
    <t>ФОТ</t>
  </si>
  <si>
    <t>Зарплата fix менеджера проекта</t>
  </si>
  <si>
    <t>Маркетолог (субподряд)</t>
  </si>
  <si>
    <t>Бухгалтер (субподряд)</t>
  </si>
  <si>
    <t>Юрист (субподряд)</t>
  </si>
  <si>
    <t>Траффик-менеджер (субподряд)</t>
  </si>
  <si>
    <t>SMM-специалист (субподряд)</t>
  </si>
  <si>
    <t>Специалист по развитию партнерской сети (субподряд)</t>
  </si>
  <si>
    <t>Контент-менеджер (субподряд)</t>
  </si>
  <si>
    <t>Разработчики (субподряд)</t>
  </si>
  <si>
    <t>OPEX</t>
  </si>
  <si>
    <t>Капитальные затраты</t>
  </si>
  <si>
    <t>Маржа</t>
  </si>
  <si>
    <t>Основные средства и НМА</t>
  </si>
  <si>
    <t>Создание контента (фото, тексты, базы данных)</t>
  </si>
  <si>
    <t>Разработка дизайн-макетов и шаблонов для CMS</t>
  </si>
  <si>
    <t>Разработка оформления для ВК и ОК</t>
  </si>
  <si>
    <t>Регистрация товарного знака</t>
  </si>
  <si>
    <t>Покупка ПО переносим в Постоянные расходы — Амортизация и разбиваем всю сумму 696000 на 6 месяцев</t>
  </si>
  <si>
    <t>CAPEX</t>
  </si>
  <si>
    <t>Постоянные расходы</t>
  </si>
  <si>
    <t>Управленческие расходы</t>
  </si>
  <si>
    <t>Хостинг (аренда сервера)</t>
  </si>
  <si>
    <t>Услуги банка по обслуживанию Р/С и ККТ</t>
  </si>
  <si>
    <t>EBITDA</t>
  </si>
  <si>
    <t>Амортизация</t>
  </si>
  <si>
    <t>Стоимость лицензии на CMS и расширения</t>
  </si>
  <si>
    <t>Налоги</t>
  </si>
  <si>
    <t>УСН 15% доход минус расход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</si>
</sst>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₽-419];[RED]\-#,##0.00\ [$₽-419]"/>
    <numFmt numFmtId="165" formatCode="#,##0\ [$₽-419];\-#,##0\ [$₽-419]"/>
  </numFmts>
  <fonts count="20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>
      <b/>
      <sz val="18.0"/>
      <color rgb="FF000000"/>
      <name val="Arial"/>
    </font>
    <font>
      <b/>
      <sz val="16.0"/>
      <color rgb="FF000000"/>
      <name val="Arial"/>
    </font>
    <font>
      <b/>
      <sz val="10.0"/>
      <color rgb="FFFFFFFF"/>
      <name val="Arial"/>
    </font>
    <font>
      <sz val="16.0"/>
      <color theme="1"/>
      <name val="Arial"/>
    </font>
    <font>
      <sz val="10.0"/>
      <color rgb="FF000000"/>
      <name val="Arial"/>
    </font>
    <font>
      <b/>
      <i/>
      <sz val="13.0"/>
      <color rgb="FF000000"/>
      <name val="Arial"/>
    </font>
    <font>
      <b/>
      <sz val="10.0"/>
      <color rgb="FF355269"/>
      <name val="Arial"/>
    </font>
    <font>
      <b/>
      <i/>
      <sz val="13.0"/>
      <color theme="1"/>
      <name val="Arial"/>
    </font>
    <font>
      <b/>
      <sz val="18.0"/>
      <color theme="1"/>
      <name val="Arial"/>
    </font>
    <font>
      <b/>
      <sz val="14.0"/>
      <color theme="1"/>
      <name val="Arial"/>
    </font>
    <font>
      <b/>
      <i/>
      <sz val="12.0"/>
      <color theme="1"/>
      <name val="Arial"/>
    </font>
    <font>
      <b/>
      <i/>
      <sz val="11.0"/>
      <color theme="1"/>
      <name val="Arial"/>
    </font>
    <font>
      <i/>
      <sz val="10.0"/>
      <color theme="1"/>
      <name val="Arial"/>
    </font>
    <font>
      <b/>
      <i/>
      <sz val="10.0"/>
      <color rgb="FF000000"/>
      <name val="Arial"/>
    </font>
    <font>
      <b/>
      <i/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DE8CB"/>
        <bgColor rgb="FFDDE8CB"/>
      </patternFill>
    </fill>
    <fill>
      <patternFill patternType="solid">
        <fgColor rgb="FF3FAF46"/>
        <bgColor rgb="FF3FAF46"/>
      </patternFill>
    </fill>
    <fill>
      <patternFill patternType="solid">
        <fgColor rgb="FFF6F9D4"/>
        <bgColor rgb="FFF6F9D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3" numFmtId="0" xfId="0" applyAlignment="1" applyFont="1">
      <alignment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1" numFmtId="1" xfId="0" applyAlignment="1" applyFont="1" applyNumberFormat="1">
      <alignment horizontal="left" shrinkToFit="0" vertical="bottom" wrapText="0"/>
    </xf>
    <xf borderId="0" fillId="0" fontId="1" numFmtId="10" xfId="0" applyAlignment="1" applyFont="1" applyNumberFormat="1">
      <alignment horizontal="left" shrinkToFit="0" vertical="bottom" wrapText="0"/>
    </xf>
    <xf borderId="0" fillId="0" fontId="2" numFmtId="164" xfId="0" applyAlignment="1" applyFont="1" applyNumberFormat="1">
      <alignment horizontal="left" shrinkToFit="0" vertical="bottom" wrapText="0"/>
    </xf>
    <xf borderId="0" fillId="0" fontId="1" numFmtId="0" xfId="0" applyAlignment="1" applyFont="1">
      <alignment horizontal="left" shrinkToFit="0" vertical="center" wrapText="1"/>
    </xf>
    <xf borderId="0" fillId="0" fontId="1" numFmtId="164" xfId="0" applyAlignment="1" applyFont="1" applyNumberFormat="1">
      <alignment horizontal="center" shrinkToFit="0" vertical="center" wrapText="1"/>
    </xf>
    <xf borderId="0" fillId="0" fontId="1" numFmtId="164" xfId="0" applyAlignment="1" applyFont="1" applyNumberFormat="1">
      <alignment horizontal="left" shrinkToFit="0" vertical="center" wrapText="1"/>
    </xf>
    <xf borderId="0" fillId="0" fontId="1" numFmtId="164" xfId="0" applyAlignment="1" applyFont="1" applyNumberFormat="1">
      <alignment horizontal="center" shrinkToFit="0" vertical="center" wrapText="0"/>
    </xf>
    <xf borderId="0" fillId="0" fontId="2" numFmtId="164" xfId="0" applyAlignment="1" applyFont="1" applyNumberFormat="1">
      <alignment horizontal="center" shrinkToFit="0" vertical="center" wrapText="0"/>
    </xf>
    <xf borderId="0" fillId="0" fontId="2" numFmtId="164" xfId="0" applyAlignment="1" applyFont="1" applyNumberForma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bottom" wrapText="1"/>
    </xf>
    <xf borderId="1" fillId="2" fontId="2" numFmtId="0" xfId="0" applyAlignment="1" applyBorder="1" applyFill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2" fillId="3" fontId="7" numFmtId="164" xfId="0" applyAlignment="1" applyBorder="1" applyFill="1" applyFont="1" applyNumberFormat="1">
      <alignment horizontal="center" shrinkToFit="0" vertical="center" wrapText="1"/>
    </xf>
    <xf borderId="0" fillId="0" fontId="8" numFmtId="0" xfId="0" applyAlignment="1" applyFont="1">
      <alignment shrinkToFit="0" vertical="bottom" wrapText="0"/>
    </xf>
    <xf borderId="0" fillId="0" fontId="9" numFmtId="0" xfId="0" applyAlignment="1" applyFont="1">
      <alignment horizontal="left" shrinkToFit="0" vertical="center" wrapText="1"/>
    </xf>
    <xf borderId="0" fillId="0" fontId="10" numFmtId="0" xfId="0" applyAlignment="1" applyFont="1">
      <alignment horizontal="left" shrinkToFit="0" vertical="center" wrapText="1"/>
    </xf>
    <xf borderId="2" fillId="4" fontId="1" numFmtId="164" xfId="0" applyAlignment="1" applyBorder="1" applyFill="1" applyFont="1" applyNumberFormat="1">
      <alignment horizontal="left" shrinkToFit="0" vertical="center" wrapText="1"/>
    </xf>
    <xf borderId="2" fillId="4" fontId="1" numFmtId="164" xfId="0" applyAlignment="1" applyBorder="1" applyFont="1" applyNumberFormat="1">
      <alignment horizontal="center" shrinkToFit="0" vertical="center" wrapText="1"/>
    </xf>
    <xf borderId="2" fillId="2" fontId="11" numFmtId="164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0"/>
    </xf>
    <xf borderId="0" fillId="0" fontId="12" numFmtId="0" xfId="0" applyAlignment="1" applyFont="1">
      <alignment horizontal="left" shrinkToFit="0" vertical="center" wrapText="1"/>
    </xf>
    <xf borderId="0" fillId="0" fontId="1" numFmtId="165" xfId="0" applyAlignment="1" applyFont="1" applyNumberFormat="1">
      <alignment horizontal="left" shrinkToFit="0" vertical="center" wrapText="1"/>
    </xf>
    <xf borderId="0" fillId="0" fontId="2" numFmtId="165" xfId="0" applyAlignment="1" applyFont="1" applyNumberFormat="1">
      <alignment horizontal="center" shrinkToFit="0" vertical="center" wrapText="1"/>
    </xf>
    <xf borderId="0" fillId="0" fontId="13" numFmtId="164" xfId="0" applyAlignment="1" applyFont="1" applyNumberFormat="1">
      <alignment horizontal="left" shrinkToFit="0" vertical="center" wrapText="1"/>
    </xf>
    <xf borderId="0" fillId="0" fontId="14" numFmtId="164" xfId="0" applyAlignment="1" applyFont="1" applyNumberFormat="1">
      <alignment horizontal="left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0" fillId="0" fontId="1" numFmtId="164" xfId="0" applyAlignment="1" applyFont="1" applyNumberFormat="1">
      <alignment shrinkToFit="0" vertical="bottom" wrapText="0"/>
    </xf>
    <xf borderId="0" fillId="0" fontId="15" numFmtId="0" xfId="0" applyAlignment="1" applyFont="1">
      <alignment horizontal="left" shrinkToFit="0" vertical="center" wrapText="1"/>
    </xf>
    <xf borderId="0" fillId="0" fontId="16" numFmtId="0" xfId="0" applyAlignment="1" applyFont="1">
      <alignment horizontal="left" shrinkToFit="0" vertical="center" wrapText="1"/>
    </xf>
    <xf borderId="0" fillId="0" fontId="17" numFmtId="0" xfId="0" applyAlignment="1" applyFont="1">
      <alignment horizontal="left" shrinkToFit="0" vertical="center" wrapText="1"/>
    </xf>
    <xf borderId="0" fillId="0" fontId="9" numFmtId="164" xfId="0" applyAlignment="1" applyFont="1" applyNumberFormat="1">
      <alignment horizontal="left" shrinkToFit="0" vertical="center" wrapText="1"/>
    </xf>
    <xf borderId="0" fillId="0" fontId="18" numFmtId="0" xfId="0" applyAlignment="1" applyFont="1">
      <alignment horizontal="left" shrinkToFit="0" vertical="center" wrapText="1"/>
    </xf>
    <xf borderId="0" fillId="0" fontId="19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right" shrinkToFit="0" vertical="center" wrapText="1"/>
    </xf>
    <xf borderId="0" fillId="0" fontId="2" numFmtId="164" xfId="0" applyAlignment="1" applyFont="1" applyNumberFormat="1">
      <alignment horizontal="right" shrinkToFit="0" vertical="center" wrapText="1"/>
    </xf>
    <xf borderId="2" fillId="3" fontId="7" numFmtId="164" xfId="0" applyAlignment="1" applyBorder="1" applyFont="1" applyNumberFormat="1">
      <alignment horizontal="right" shrinkToFit="0" vertical="center" wrapText="1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0"/>
    </xf>
    <xf borderId="0" fillId="0" fontId="13" numFmtId="0" xfId="0" applyAlignment="1" applyFont="1">
      <alignment horizontal="right" shrinkToFit="0" vertical="bottom" wrapText="0"/>
    </xf>
    <xf borderId="0" fillId="0" fontId="2" numFmtId="0" xfId="0" applyAlignment="1" applyFont="1">
      <alignment horizontal="right" shrinkToFit="0" vertical="bottom" wrapText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0.75"/>
    <col customWidth="1" min="2" max="2" width="16.88"/>
    <col customWidth="1" min="3" max="3" width="14.0"/>
    <col customWidth="1" min="4" max="4" width="44.88"/>
    <col customWidth="1" min="5" max="5" width="7.63"/>
    <col customWidth="1" min="6" max="7" width="8.25"/>
    <col customWidth="1" min="8" max="8" width="13.13"/>
    <col customWidth="1" min="9" max="9" width="12.75"/>
    <col customWidth="1" min="10" max="10" width="13.88"/>
    <col customWidth="1" min="11" max="11" width="19.38"/>
    <col customWidth="1" min="12" max="31" width="11.5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12.75" customHeight="1">
      <c r="A2" s="2"/>
      <c r="B2" s="2"/>
      <c r="C2" s="2"/>
      <c r="D2" s="2"/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3" t="s">
        <v>6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ht="12.75" customHeight="1">
      <c r="A3" s="3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2.75" customHeight="1">
      <c r="A4" s="2" t="s">
        <v>8</v>
      </c>
      <c r="B4" s="2">
        <v>2000.0</v>
      </c>
      <c r="C4" s="2"/>
      <c r="D4" s="2" t="s">
        <v>9</v>
      </c>
      <c r="E4" s="2">
        <v>0.0</v>
      </c>
      <c r="F4" s="2">
        <v>0.0</v>
      </c>
      <c r="G4" s="2">
        <v>0.0</v>
      </c>
      <c r="H4" s="2">
        <v>60.0</v>
      </c>
      <c r="I4" s="2">
        <v>120.0</v>
      </c>
      <c r="J4" s="2">
        <v>180.0</v>
      </c>
      <c r="K4" s="3">
        <v>360.0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ht="12.75" customHeight="1">
      <c r="A5" s="2"/>
      <c r="B5" s="2"/>
      <c r="C5" s="2"/>
      <c r="D5" s="2" t="s">
        <v>10</v>
      </c>
      <c r="E5" s="5">
        <v>0.0</v>
      </c>
      <c r="F5" s="5">
        <v>0.0</v>
      </c>
      <c r="G5" s="5">
        <v>0.0</v>
      </c>
      <c r="H5" s="5">
        <f>B4*H4</f>
        <v>120000</v>
      </c>
      <c r="I5" s="5">
        <f>B4*I4</f>
        <v>240000</v>
      </c>
      <c r="J5" s="5">
        <f>PRODUCT(B4,J4)</f>
        <v>360000</v>
      </c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ht="12.75" customHeight="1">
      <c r="A6" s="2" t="s">
        <v>11</v>
      </c>
      <c r="B6" s="6">
        <v>10.0</v>
      </c>
      <c r="C6" s="2"/>
      <c r="D6" s="2"/>
      <c r="E6" s="2"/>
      <c r="F6" s="2"/>
      <c r="G6" s="2"/>
      <c r="H6" s="2"/>
      <c r="I6" s="2"/>
      <c r="J6" s="2"/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ht="12.75" customHeight="1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ht="12.75" customHeight="1">
      <c r="A8" s="2" t="s">
        <v>12</v>
      </c>
      <c r="B8" s="2">
        <v>3000.0</v>
      </c>
      <c r="C8" s="2"/>
      <c r="D8" s="2" t="s">
        <v>13</v>
      </c>
      <c r="E8" s="2"/>
      <c r="F8" s="2"/>
      <c r="G8" s="2"/>
      <c r="H8" s="2">
        <v>300.0</v>
      </c>
      <c r="I8" s="2">
        <v>900.0</v>
      </c>
      <c r="J8" s="2">
        <v>2700.0</v>
      </c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ht="12.75" customHeight="1">
      <c r="A9" s="2"/>
      <c r="B9" s="2"/>
      <c r="C9" s="2"/>
      <c r="D9" s="2" t="s">
        <v>14</v>
      </c>
      <c r="E9" s="2"/>
      <c r="F9" s="2"/>
      <c r="G9" s="2"/>
      <c r="H9" s="5">
        <f>B8*H8*B6/100</f>
        <v>90000</v>
      </c>
      <c r="I9" s="5">
        <f>B8*I8*B6/100</f>
        <v>270000</v>
      </c>
      <c r="J9" s="5">
        <f>B8*J8*B6/100</f>
        <v>810000</v>
      </c>
      <c r="K9" s="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ht="1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ht="1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ht="12.75" customHeight="1">
      <c r="A12" s="2" t="s">
        <v>15</v>
      </c>
      <c r="B12" s="2">
        <v>1000.0</v>
      </c>
      <c r="C12" s="2"/>
      <c r="D12" s="2" t="s">
        <v>16</v>
      </c>
      <c r="E12" s="2">
        <v>0.0</v>
      </c>
      <c r="F12" s="2">
        <v>0.0</v>
      </c>
      <c r="G12" s="2">
        <v>0.0</v>
      </c>
      <c r="H12" s="2">
        <v>30.0</v>
      </c>
      <c r="I12" s="2">
        <v>90.0</v>
      </c>
      <c r="J12" s="2">
        <v>270.0</v>
      </c>
      <c r="K12" s="5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ht="12.75" customHeight="1">
      <c r="A13" s="2"/>
      <c r="B13" s="2"/>
      <c r="C13" s="2"/>
      <c r="D13" s="2" t="s">
        <v>17</v>
      </c>
      <c r="E13" s="2"/>
      <c r="F13" s="2"/>
      <c r="G13" s="2"/>
      <c r="H13" s="5">
        <f>B12*H12</f>
        <v>30000</v>
      </c>
      <c r="I13" s="5">
        <f>B12*I12</f>
        <v>90000</v>
      </c>
      <c r="J13" s="5">
        <f>B12*J12</f>
        <v>270000</v>
      </c>
      <c r="K13" s="5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8">
        <f>H5+H9+I5+I9+J5+J9+H13+J13+I13</f>
        <v>2280000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5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ht="12.75" customHeight="1">
      <c r="A16" s="3" t="s">
        <v>18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ht="12.75" customHeight="1">
      <c r="A17" s="2" t="s">
        <v>19</v>
      </c>
      <c r="B17" s="2">
        <v>1.5</v>
      </c>
      <c r="C17" s="2"/>
      <c r="D17" s="2"/>
      <c r="E17" s="5"/>
      <c r="F17" s="5"/>
      <c r="G17" s="5"/>
      <c r="H17" s="5">
        <f t="shared" ref="H17:J17" si="1">(H13/100)*1.5</f>
        <v>450</v>
      </c>
      <c r="I17" s="5">
        <f t="shared" si="1"/>
        <v>1350</v>
      </c>
      <c r="J17" s="5">
        <f t="shared" si="1"/>
        <v>4050</v>
      </c>
      <c r="K17" s="5">
        <f>SUM(H17,I17,J17)</f>
        <v>5850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ht="12.75" customHeight="1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</row>
    <row r="19" ht="12.75" customHeight="1">
      <c r="A19" s="3" t="s">
        <v>20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ht="18.75" customHeight="1">
      <c r="A20" s="9" t="s">
        <v>21</v>
      </c>
      <c r="B20" s="10">
        <v>249000.0</v>
      </c>
      <c r="C20" s="9"/>
      <c r="D20" s="9"/>
      <c r="E20" s="9"/>
      <c r="F20" s="9"/>
      <c r="G20" s="9"/>
      <c r="H20" s="9"/>
      <c r="I20" s="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ht="19.5" customHeight="1">
      <c r="A21" s="9" t="s">
        <v>22</v>
      </c>
      <c r="B21" s="10">
        <v>150000.0</v>
      </c>
      <c r="C21" s="11"/>
      <c r="D21" s="11"/>
      <c r="E21" s="11"/>
      <c r="F21" s="11"/>
      <c r="G21" s="11"/>
      <c r="H21" s="11"/>
      <c r="I21" s="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ht="17.25" customHeight="1">
      <c r="A22" s="9" t="s">
        <v>23</v>
      </c>
      <c r="B22" s="10">
        <v>97000.0</v>
      </c>
      <c r="C22" s="11"/>
      <c r="D22" s="11"/>
      <c r="E22" s="11"/>
      <c r="F22" s="11"/>
      <c r="G22" s="11"/>
      <c r="H22" s="1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ht="14.25" customHeight="1">
      <c r="A23" s="9" t="s">
        <v>24</v>
      </c>
      <c r="B23" s="12">
        <v>200000.0</v>
      </c>
      <c r="C23" s="11"/>
      <c r="D23" s="11"/>
      <c r="E23" s="11"/>
      <c r="F23" s="11"/>
      <c r="G23" s="11"/>
      <c r="H23" s="1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ht="12.75" customHeight="1">
      <c r="A24" s="1"/>
      <c r="B24" s="13">
        <f>SUM(B20:B23)</f>
        <v>696000</v>
      </c>
      <c r="C24" s="1"/>
      <c r="D24" s="1"/>
      <c r="E24" s="1"/>
      <c r="F24" s="1"/>
      <c r="G24" s="1"/>
      <c r="H24" s="1"/>
      <c r="I24" s="1"/>
      <c r="J24" s="1"/>
      <c r="K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ht="12.75" customHeight="1">
      <c r="A27" s="3" t="s">
        <v>25</v>
      </c>
      <c r="B27" s="2"/>
      <c r="C27" s="1"/>
      <c r="D27" s="1"/>
      <c r="E27" s="1"/>
      <c r="F27" s="1"/>
      <c r="G27" s="1"/>
      <c r="H27" s="1"/>
      <c r="I27" s="1"/>
      <c r="J27" s="1"/>
      <c r="K27" s="1"/>
    </row>
    <row r="28" ht="12.75" customHeight="1">
      <c r="A28" s="2" t="s">
        <v>26</v>
      </c>
      <c r="B28" s="2">
        <v>154000.0</v>
      </c>
      <c r="C28" s="14">
        <v>1540000.0</v>
      </c>
      <c r="D28" s="1"/>
      <c r="E28" s="1"/>
      <c r="F28" s="1"/>
      <c r="G28" s="1"/>
      <c r="H28" s="1"/>
      <c r="I28" s="1"/>
      <c r="J28" s="1"/>
      <c r="K28" s="1"/>
    </row>
    <row r="29" ht="12.75" customHeight="1">
      <c r="A29" s="2" t="s">
        <v>27</v>
      </c>
      <c r="B29" s="2">
        <v>7200.0</v>
      </c>
      <c r="C29" s="1"/>
      <c r="D29" s="1"/>
      <c r="E29" s="1"/>
      <c r="F29" s="1"/>
      <c r="G29" s="1"/>
      <c r="H29" s="1"/>
      <c r="I29" s="1"/>
      <c r="J29" s="1"/>
      <c r="K29" s="1"/>
    </row>
    <row r="30" ht="12.75" customHeight="1">
      <c r="A30" s="2" t="s">
        <v>28</v>
      </c>
      <c r="B30" s="2">
        <v>360.0</v>
      </c>
      <c r="C30" s="1"/>
      <c r="D30" s="1"/>
      <c r="E30" s="1"/>
      <c r="F30" s="1"/>
      <c r="G30" s="1"/>
      <c r="H30" s="1"/>
      <c r="I30" s="1"/>
      <c r="J30" s="1"/>
      <c r="K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ht="12.75" customHeight="1">
      <c r="A37" s="15" t="s">
        <v>29</v>
      </c>
      <c r="B37" s="1"/>
      <c r="C37" s="14">
        <f>SUM(B38:B40)</f>
        <v>930000</v>
      </c>
      <c r="D37" s="1"/>
      <c r="E37" s="1"/>
      <c r="F37" s="1"/>
      <c r="G37" s="1"/>
      <c r="H37" s="1"/>
      <c r="I37" s="1"/>
      <c r="J37" s="1"/>
      <c r="K37" s="1"/>
    </row>
    <row r="38" ht="12.75" customHeight="1">
      <c r="A38" s="1" t="s">
        <v>30</v>
      </c>
      <c r="B38" s="1">
        <v>480000.0</v>
      </c>
      <c r="C38" s="1"/>
      <c r="D38" s="1"/>
      <c r="E38" s="1"/>
      <c r="F38" s="1"/>
      <c r="G38" s="1"/>
      <c r="H38" s="1"/>
      <c r="I38" s="1"/>
      <c r="J38" s="1"/>
      <c r="K38" s="1"/>
    </row>
    <row r="39" ht="12.75" customHeight="1">
      <c r="A39" s="1" t="s">
        <v>31</v>
      </c>
      <c r="B39" s="1">
        <v>300000.0</v>
      </c>
      <c r="C39" s="1"/>
      <c r="D39" s="1"/>
      <c r="E39" s="1"/>
      <c r="F39" s="1"/>
      <c r="G39" s="1"/>
      <c r="H39" s="1"/>
      <c r="I39" s="1"/>
      <c r="J39" s="1"/>
      <c r="K39" s="1"/>
    </row>
    <row r="40" ht="12.75" customHeight="1">
      <c r="A40" s="1" t="s">
        <v>32</v>
      </c>
      <c r="B40" s="1">
        <v>150000.0</v>
      </c>
      <c r="C40" s="1"/>
      <c r="D40" s="1"/>
      <c r="E40" s="1"/>
      <c r="F40" s="1"/>
      <c r="G40" s="1"/>
      <c r="H40" s="1"/>
      <c r="I40" s="1"/>
      <c r="J40" s="1"/>
      <c r="K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&amp;CСтраница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0"/>
    <col customWidth="1" min="2" max="2" width="42.0"/>
    <col customWidth="1" min="3" max="3" width="15.63"/>
    <col customWidth="1" min="4" max="4" width="15.75"/>
    <col customWidth="1" min="5" max="5" width="15.88"/>
    <col customWidth="1" min="6" max="6" width="15.25"/>
    <col customWidth="1" min="7" max="7" width="15.63"/>
    <col customWidth="1" min="8" max="8" width="16.25"/>
    <col customWidth="1" min="9" max="9" width="14.0"/>
    <col customWidth="1" min="10" max="10" width="21.13"/>
    <col customWidth="1" min="11" max="30" width="11.5"/>
  </cols>
  <sheetData>
    <row r="1" ht="24.0" customHeight="1">
      <c r="A1" s="16"/>
      <c r="B1" s="16"/>
      <c r="C1" s="16"/>
      <c r="D1" s="16"/>
      <c r="E1" s="16"/>
      <c r="F1" s="16"/>
      <c r="G1" s="16"/>
      <c r="H1" s="16"/>
      <c r="I1" s="16"/>
      <c r="J1" s="17"/>
    </row>
    <row r="2" ht="12.75" customHeight="1">
      <c r="A2" s="18"/>
      <c r="B2" s="18"/>
      <c r="C2" s="19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/>
      <c r="J2" s="20" t="s">
        <v>6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ht="12.75" customHeight="1">
      <c r="A3" s="21" t="s">
        <v>33</v>
      </c>
      <c r="B3" s="22"/>
      <c r="C3" s="11">
        <f>SUM(C4,C14)</f>
        <v>700000</v>
      </c>
      <c r="D3" s="11">
        <f t="shared" ref="D3:H3" si="1">SUM(D4:D16)</f>
        <v>750000</v>
      </c>
      <c r="E3" s="11">
        <f t="shared" si="1"/>
        <v>750000</v>
      </c>
      <c r="F3" s="11">
        <f t="shared" si="1"/>
        <v>1470000</v>
      </c>
      <c r="G3" s="11">
        <f t="shared" si="1"/>
        <v>1800000</v>
      </c>
      <c r="H3" s="11">
        <f t="shared" si="1"/>
        <v>2640000</v>
      </c>
      <c r="I3" s="11"/>
      <c r="J3" s="23">
        <f>J11+J14</f>
        <v>8110000</v>
      </c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ht="12.75" customHeight="1">
      <c r="A4" s="25"/>
      <c r="B4" s="26" t="s">
        <v>34</v>
      </c>
      <c r="C4" s="9"/>
      <c r="D4" s="9"/>
      <c r="E4" s="9"/>
      <c r="F4" s="9"/>
      <c r="G4" s="9"/>
      <c r="H4" s="9"/>
      <c r="I4" s="9"/>
      <c r="J4" s="17"/>
    </row>
    <row r="5" ht="12.75" customHeight="1">
      <c r="A5" s="25"/>
      <c r="B5" s="25" t="s">
        <v>35</v>
      </c>
      <c r="C5" s="9"/>
      <c r="D5" s="9"/>
      <c r="E5" s="9"/>
      <c r="F5" s="27">
        <f>'Вводные'!H5</f>
        <v>120000</v>
      </c>
      <c r="G5" s="27">
        <f>'Вводные'!I5</f>
        <v>240000</v>
      </c>
      <c r="H5" s="27">
        <f>'Вводные'!J5</f>
        <v>360000</v>
      </c>
      <c r="I5" s="27"/>
      <c r="J5" s="28">
        <f t="shared" ref="J5:J6" si="2">SUM(C5:H5)</f>
        <v>720000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ht="12.75" customHeight="1">
      <c r="A6" s="25"/>
      <c r="B6" s="25" t="s">
        <v>36</v>
      </c>
      <c r="C6" s="9"/>
      <c r="D6" s="9"/>
      <c r="E6" s="9"/>
      <c r="F6" s="27">
        <f>'Вводные'!H5</f>
        <v>120000</v>
      </c>
      <c r="G6" s="27">
        <f>'Вводные'!I9</f>
        <v>270000</v>
      </c>
      <c r="H6" s="27">
        <f>'Вводные'!J9</f>
        <v>810000</v>
      </c>
      <c r="I6" s="27"/>
      <c r="J6" s="28">
        <f t="shared" si="2"/>
        <v>1200000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ht="3.0" customHeight="1">
      <c r="A7" s="25"/>
      <c r="B7" s="25"/>
      <c r="C7" s="9"/>
      <c r="D7" s="9"/>
      <c r="E7" s="9"/>
      <c r="F7" s="9"/>
      <c r="G7" s="9"/>
      <c r="H7" s="9"/>
      <c r="I7" s="9"/>
      <c r="J7" s="17"/>
    </row>
    <row r="8" ht="12.75" customHeight="1">
      <c r="A8" s="25"/>
      <c r="B8" s="26" t="s">
        <v>37</v>
      </c>
      <c r="C8" s="9"/>
      <c r="D8" s="9"/>
      <c r="E8" s="9"/>
      <c r="F8" s="9"/>
      <c r="G8" s="9"/>
      <c r="H8" s="9"/>
      <c r="I8" s="9"/>
      <c r="J8" s="17"/>
    </row>
    <row r="9" ht="12.75" customHeight="1">
      <c r="A9" s="25"/>
      <c r="B9" s="25" t="s">
        <v>38</v>
      </c>
      <c r="C9" s="9"/>
      <c r="D9" s="9"/>
      <c r="E9" s="9"/>
      <c r="F9" s="27">
        <f>'Вводные'!H13</f>
        <v>30000</v>
      </c>
      <c r="G9" s="27">
        <f>'Вводные'!I13</f>
        <v>90000</v>
      </c>
      <c r="H9" s="27">
        <f>'Вводные'!J13</f>
        <v>270000</v>
      </c>
      <c r="I9" s="27"/>
      <c r="J9" s="28">
        <f>SUM(C9:H9)</f>
        <v>390000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ht="12.75" customHeight="1">
      <c r="A10" s="9"/>
      <c r="B10" s="9"/>
      <c r="C10" s="9"/>
      <c r="D10" s="9"/>
      <c r="E10" s="9"/>
      <c r="F10" s="9"/>
      <c r="G10" s="9"/>
      <c r="H10" s="9"/>
      <c r="I10" s="9"/>
      <c r="J10" s="17"/>
    </row>
    <row r="11" ht="12.75" customHeight="1">
      <c r="A11" s="9"/>
      <c r="B11" s="9"/>
      <c r="C11" s="9"/>
      <c r="D11" s="9"/>
      <c r="E11" s="9"/>
      <c r="F11" s="9"/>
      <c r="G11" s="9"/>
      <c r="H11" s="9"/>
      <c r="I11" s="9"/>
      <c r="J11" s="29">
        <f>SUM(F5:H9)</f>
        <v>2310000</v>
      </c>
    </row>
    <row r="12" ht="3.75" customHeight="1">
      <c r="A12" s="9"/>
      <c r="B12" s="9"/>
      <c r="C12" s="9"/>
      <c r="D12" s="9"/>
      <c r="E12" s="9"/>
      <c r="F12" s="9"/>
      <c r="G12" s="9"/>
      <c r="H12" s="9"/>
      <c r="I12" s="9"/>
      <c r="J12" s="30"/>
    </row>
    <row r="13" ht="12.75" customHeight="1">
      <c r="A13" s="9"/>
      <c r="B13" s="31" t="s">
        <v>39</v>
      </c>
      <c r="C13" s="9"/>
      <c r="D13" s="9"/>
      <c r="E13" s="9"/>
      <c r="F13" s="9"/>
      <c r="G13" s="9"/>
      <c r="H13" s="9"/>
      <c r="I13" s="9"/>
      <c r="J13" s="17"/>
    </row>
    <row r="14" ht="12.75" customHeight="1">
      <c r="A14" s="9"/>
      <c r="B14" s="9" t="s">
        <v>40</v>
      </c>
      <c r="C14" s="32">
        <v>700000.0</v>
      </c>
      <c r="D14" s="32">
        <v>750000.0</v>
      </c>
      <c r="E14" s="32">
        <v>750000.0</v>
      </c>
      <c r="F14" s="32">
        <v>1200000.0</v>
      </c>
      <c r="G14" s="32">
        <v>1200000.0</v>
      </c>
      <c r="H14" s="32">
        <v>1200000.0</v>
      </c>
      <c r="I14" s="32"/>
      <c r="J14" s="33">
        <f>SUM(C14:H14)</f>
        <v>5800000</v>
      </c>
    </row>
    <row r="15" ht="12.75" customHeight="1">
      <c r="A15" s="9"/>
      <c r="B15" s="9" t="s">
        <v>41</v>
      </c>
      <c r="C15" s="9"/>
      <c r="D15" s="9"/>
      <c r="E15" s="9"/>
      <c r="F15" s="9"/>
      <c r="G15" s="9"/>
      <c r="H15" s="9"/>
      <c r="I15" s="9"/>
      <c r="J15" s="17"/>
    </row>
    <row r="16" ht="1.5" customHeight="1">
      <c r="A16" s="9"/>
      <c r="B16" s="9"/>
      <c r="C16" s="9"/>
      <c r="D16" s="9"/>
      <c r="E16" s="9"/>
      <c r="F16" s="9"/>
      <c r="G16" s="9"/>
      <c r="H16" s="9"/>
      <c r="I16" s="9"/>
      <c r="J16" s="30"/>
    </row>
    <row r="17" ht="12.75" customHeight="1">
      <c r="A17" s="34" t="s">
        <v>42</v>
      </c>
      <c r="B17" s="35"/>
      <c r="C17" s="11">
        <f>-SUM(C19:C53)</f>
        <v>-673000</v>
      </c>
      <c r="D17" s="11">
        <f t="shared" ref="D17:H17" si="3">-SUM(D19:D60)</f>
        <v>-703000</v>
      </c>
      <c r="E17" s="11">
        <f t="shared" si="3"/>
        <v>-707850</v>
      </c>
      <c r="F17" s="11">
        <f t="shared" si="3"/>
        <v>-1088283</v>
      </c>
      <c r="G17" s="11">
        <f t="shared" si="3"/>
        <v>-1099183</v>
      </c>
      <c r="H17" s="11">
        <f t="shared" si="3"/>
        <v>-1055287</v>
      </c>
      <c r="I17" s="11"/>
      <c r="J17" s="36">
        <f>SUM(J19:J58)</f>
        <v>-5806850</v>
      </c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ht="27.75" customHeight="1">
      <c r="A18" s="38" t="s">
        <v>43</v>
      </c>
      <c r="B18" s="9"/>
      <c r="C18" s="9"/>
      <c r="D18" s="9"/>
      <c r="E18" s="9"/>
      <c r="F18" s="9"/>
      <c r="G18" s="9"/>
      <c r="H18" s="9"/>
      <c r="I18" s="9"/>
      <c r="J18" s="17"/>
    </row>
    <row r="19" ht="12.75" customHeight="1">
      <c r="A19" s="9"/>
      <c r="B19" s="39" t="s">
        <v>44</v>
      </c>
      <c r="C19" s="9"/>
      <c r="D19" s="9"/>
      <c r="E19" s="9"/>
      <c r="F19" s="9"/>
      <c r="G19" s="9"/>
      <c r="H19" s="9"/>
      <c r="I19" s="9"/>
      <c r="J19" s="17"/>
    </row>
    <row r="20" ht="14.25" customHeight="1">
      <c r="A20" s="9"/>
      <c r="B20" s="40" t="s">
        <v>45</v>
      </c>
      <c r="C20" s="9"/>
      <c r="D20" s="9"/>
      <c r="E20" s="9"/>
      <c r="F20" s="41">
        <v>513333.0</v>
      </c>
      <c r="G20" s="41">
        <v>513333.0</v>
      </c>
      <c r="H20" s="41">
        <v>513333.0</v>
      </c>
      <c r="I20" s="41"/>
      <c r="J20" s="12">
        <f>-'Вводные'!C28</f>
        <v>-1540000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ht="1.5" customHeight="1">
      <c r="A21" s="9"/>
      <c r="B21" s="9"/>
      <c r="C21" s="9"/>
      <c r="D21" s="9"/>
      <c r="E21" s="9"/>
      <c r="F21" s="9"/>
      <c r="G21" s="9"/>
      <c r="H21" s="9"/>
      <c r="I21" s="9"/>
      <c r="J21" s="17"/>
    </row>
    <row r="22" ht="12.75" customHeight="1">
      <c r="A22" s="9"/>
      <c r="B22" s="42" t="s">
        <v>46</v>
      </c>
      <c r="C22" s="9"/>
      <c r="D22" s="9"/>
      <c r="E22" s="9"/>
      <c r="F22" s="11">
        <f>'Вводные'!H17</f>
        <v>450</v>
      </c>
      <c r="G22" s="11">
        <f>'Вводные'!I17</f>
        <v>1350</v>
      </c>
      <c r="H22" s="11">
        <f>'Вводные'!J17</f>
        <v>4050</v>
      </c>
      <c r="I22" s="11"/>
      <c r="J22" s="10">
        <f>-SUM(C22:H22)</f>
        <v>-5850</v>
      </c>
    </row>
    <row r="23" ht="1.5" customHeight="1">
      <c r="A23" s="9"/>
      <c r="B23" s="40"/>
      <c r="C23" s="9"/>
      <c r="D23" s="9"/>
      <c r="E23" s="9"/>
      <c r="F23" s="9"/>
      <c r="G23" s="9"/>
      <c r="H23" s="9"/>
      <c r="I23" s="9"/>
      <c r="J23" s="17"/>
    </row>
    <row r="24" ht="12.75" customHeight="1">
      <c r="A24" s="9"/>
      <c r="B24" s="43" t="s">
        <v>47</v>
      </c>
      <c r="C24" s="9"/>
      <c r="D24" s="9"/>
      <c r="E24" s="9"/>
      <c r="F24" s="9"/>
      <c r="G24" s="9"/>
      <c r="H24" s="9"/>
      <c r="I24" s="9"/>
      <c r="J24" s="17"/>
    </row>
    <row r="25" ht="12.75" customHeight="1">
      <c r="A25" s="9"/>
      <c r="B25" s="9" t="s">
        <v>48</v>
      </c>
      <c r="C25" s="11">
        <v>120000.0</v>
      </c>
      <c r="D25" s="11">
        <v>120000.0</v>
      </c>
      <c r="E25" s="11">
        <v>120000.0</v>
      </c>
      <c r="F25" s="11">
        <v>120000.0</v>
      </c>
      <c r="G25" s="11">
        <v>120000.0</v>
      </c>
      <c r="H25" s="11">
        <v>120000.0</v>
      </c>
      <c r="I25" s="11"/>
      <c r="J25" s="10">
        <f t="shared" ref="J25:J33" si="4">-SUM(C25:H25)</f>
        <v>-720000</v>
      </c>
    </row>
    <row r="26" ht="12.75" customHeight="1">
      <c r="A26" s="9"/>
      <c r="B26" s="9" t="s">
        <v>49</v>
      </c>
      <c r="C26" s="11">
        <v>90000.0</v>
      </c>
      <c r="D26" s="11">
        <v>90000.0</v>
      </c>
      <c r="E26" s="11">
        <v>90000.0</v>
      </c>
      <c r="F26" s="11">
        <v>90000.0</v>
      </c>
      <c r="G26" s="11">
        <v>90000.0</v>
      </c>
      <c r="H26" s="11">
        <v>90000.0</v>
      </c>
      <c r="I26" s="11"/>
      <c r="J26" s="10">
        <f t="shared" si="4"/>
        <v>-540000</v>
      </c>
    </row>
    <row r="27" ht="12.75" customHeight="1">
      <c r="A27" s="9"/>
      <c r="B27" s="9" t="s">
        <v>50</v>
      </c>
      <c r="C27" s="11"/>
      <c r="D27" s="11"/>
      <c r="E27" s="11"/>
      <c r="F27" s="11"/>
      <c r="G27" s="11">
        <v>10000.0</v>
      </c>
      <c r="H27" s="11">
        <v>10000.0</v>
      </c>
      <c r="I27" s="11"/>
      <c r="J27" s="10">
        <f t="shared" si="4"/>
        <v>-20000</v>
      </c>
    </row>
    <row r="28" ht="12.75" customHeight="1">
      <c r="A28" s="9"/>
      <c r="B28" s="9" t="s">
        <v>51</v>
      </c>
      <c r="C28" s="11"/>
      <c r="D28" s="11">
        <v>30000.0</v>
      </c>
      <c r="E28" s="11">
        <v>30000.0</v>
      </c>
      <c r="F28" s="11">
        <v>30000.0</v>
      </c>
      <c r="G28" s="11">
        <v>30000.0</v>
      </c>
      <c r="H28" s="11">
        <v>30000.0</v>
      </c>
      <c r="I28" s="11"/>
      <c r="J28" s="10">
        <f t="shared" si="4"/>
        <v>-150000</v>
      </c>
    </row>
    <row r="29" ht="12.75" customHeight="1">
      <c r="A29" s="9"/>
      <c r="B29" s="9" t="s">
        <v>52</v>
      </c>
      <c r="C29" s="11"/>
      <c r="D29" s="11"/>
      <c r="E29" s="11"/>
      <c r="F29" s="11">
        <v>44000.0</v>
      </c>
      <c r="G29" s="11">
        <v>44000.0</v>
      </c>
      <c r="H29" s="11">
        <v>44000.0</v>
      </c>
      <c r="I29" s="11"/>
      <c r="J29" s="10">
        <f t="shared" si="4"/>
        <v>-132000</v>
      </c>
    </row>
    <row r="30" ht="12.75" customHeight="1">
      <c r="A30" s="9"/>
      <c r="B30" s="9" t="s">
        <v>53</v>
      </c>
      <c r="C30" s="11"/>
      <c r="D30" s="11"/>
      <c r="E30" s="11"/>
      <c r="F30" s="11">
        <v>22000.0</v>
      </c>
      <c r="G30" s="11">
        <v>22000.0</v>
      </c>
      <c r="H30" s="11">
        <v>22000.0</v>
      </c>
      <c r="I30" s="11"/>
      <c r="J30" s="10">
        <f t="shared" si="4"/>
        <v>-66000</v>
      </c>
    </row>
    <row r="31" ht="12.75" customHeight="1">
      <c r="A31" s="9"/>
      <c r="B31" s="9" t="s">
        <v>54</v>
      </c>
      <c r="C31" s="11"/>
      <c r="D31" s="11">
        <v>40000.0</v>
      </c>
      <c r="E31" s="11">
        <v>40000.0</v>
      </c>
      <c r="F31" s="11">
        <v>40000.0</v>
      </c>
      <c r="G31" s="11">
        <v>40000.0</v>
      </c>
      <c r="H31" s="11">
        <v>40000.0</v>
      </c>
      <c r="I31" s="11"/>
      <c r="J31" s="10">
        <f t="shared" si="4"/>
        <v>-200000</v>
      </c>
    </row>
    <row r="32" ht="12.75" customHeight="1">
      <c r="A32" s="9"/>
      <c r="B32" s="9" t="s">
        <v>55</v>
      </c>
      <c r="C32" s="11">
        <v>30000.0</v>
      </c>
      <c r="D32" s="11">
        <v>30000.0</v>
      </c>
      <c r="E32" s="11">
        <v>30000.0</v>
      </c>
      <c r="F32" s="11">
        <v>30000.0</v>
      </c>
      <c r="G32" s="11">
        <v>30000.0</v>
      </c>
      <c r="H32" s="11">
        <v>30000.0</v>
      </c>
      <c r="I32" s="11"/>
      <c r="J32" s="10">
        <f t="shared" si="4"/>
        <v>-180000</v>
      </c>
    </row>
    <row r="33" ht="12.75" customHeight="1">
      <c r="A33" s="9"/>
      <c r="B33" s="9" t="s">
        <v>56</v>
      </c>
      <c r="C33" s="11">
        <v>10000.0</v>
      </c>
      <c r="D33" s="11">
        <v>10000.0</v>
      </c>
      <c r="E33" s="11">
        <v>10000.0</v>
      </c>
      <c r="F33" s="11">
        <v>10000.0</v>
      </c>
      <c r="G33" s="11">
        <v>10000.0</v>
      </c>
      <c r="H33" s="11">
        <v>10000.0</v>
      </c>
      <c r="I33" s="11"/>
      <c r="J33" s="10">
        <f t="shared" si="4"/>
        <v>-60000</v>
      </c>
    </row>
    <row r="34" ht="1.5" customHeight="1">
      <c r="A34" s="9"/>
      <c r="B34" s="9"/>
      <c r="C34" s="11"/>
      <c r="D34" s="11"/>
      <c r="E34" s="11"/>
      <c r="F34" s="11"/>
      <c r="G34" s="11"/>
      <c r="H34" s="11"/>
      <c r="I34" s="11"/>
      <c r="J34" s="17"/>
    </row>
    <row r="35" ht="18.0" customHeight="1">
      <c r="A35" s="9"/>
      <c r="B35" s="9"/>
      <c r="C35" s="9"/>
      <c r="D35" s="9"/>
      <c r="E35" s="9"/>
      <c r="F35" s="9"/>
      <c r="G35" s="44" t="s">
        <v>57</v>
      </c>
      <c r="I35" s="45">
        <f>SUM(J20:J33)</f>
        <v>-3613850</v>
      </c>
      <c r="J35" s="17"/>
    </row>
    <row r="36" ht="24.75" customHeight="1">
      <c r="A36" s="43" t="s">
        <v>58</v>
      </c>
      <c r="B36" s="39"/>
      <c r="C36" s="9"/>
      <c r="D36" s="9"/>
      <c r="E36" s="9"/>
      <c r="F36" s="9"/>
      <c r="G36" s="9"/>
      <c r="H36" s="44" t="s">
        <v>59</v>
      </c>
      <c r="I36" s="46">
        <f>J3+I35</f>
        <v>4496150</v>
      </c>
      <c r="J36" s="17"/>
    </row>
    <row r="37" ht="12.75" customHeight="1">
      <c r="A37" s="9"/>
      <c r="B37" s="43" t="s">
        <v>60</v>
      </c>
      <c r="C37" s="9"/>
      <c r="D37" s="9"/>
      <c r="E37" s="9"/>
      <c r="F37" s="9"/>
      <c r="G37" s="9"/>
      <c r="H37" s="9"/>
      <c r="I37" s="9"/>
      <c r="J37" s="17"/>
    </row>
    <row r="38" ht="12.75" customHeight="1">
      <c r="A38" s="9"/>
      <c r="B38" s="9" t="s">
        <v>61</v>
      </c>
      <c r="C38" s="11">
        <v>35000.0</v>
      </c>
      <c r="D38" s="11">
        <v>35000.0</v>
      </c>
      <c r="E38" s="11">
        <v>35000.0</v>
      </c>
      <c r="F38" s="11">
        <v>35000.0</v>
      </c>
      <c r="G38" s="11">
        <v>35000.0</v>
      </c>
      <c r="H38" s="11">
        <v>35000.0</v>
      </c>
      <c r="I38" s="11"/>
      <c r="J38" s="10">
        <f t="shared" ref="J38:J41" si="5">-SUM(C38:H38)</f>
        <v>-210000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ht="12.75" customHeight="1">
      <c r="A39" s="9"/>
      <c r="B39" s="9" t="s">
        <v>62</v>
      </c>
      <c r="C39" s="11">
        <v>55000.0</v>
      </c>
      <c r="D39" s="11">
        <v>55000.0</v>
      </c>
      <c r="E39" s="11">
        <v>55000.0</v>
      </c>
      <c r="F39" s="11"/>
      <c r="G39" s="11"/>
      <c r="H39" s="11"/>
      <c r="I39" s="11"/>
      <c r="J39" s="10">
        <f t="shared" si="5"/>
        <v>-165000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ht="12.75" customHeight="1">
      <c r="A40" s="9"/>
      <c r="B40" s="9" t="s">
        <v>63</v>
      </c>
      <c r="C40" s="11"/>
      <c r="D40" s="11"/>
      <c r="E40" s="11">
        <v>20000.0</v>
      </c>
      <c r="F40" s="11"/>
      <c r="G40" s="11"/>
      <c r="H40" s="11"/>
      <c r="I40" s="11"/>
      <c r="J40" s="10">
        <f t="shared" si="5"/>
        <v>-20000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ht="12.75" customHeight="1">
      <c r="A41" s="9"/>
      <c r="B41" s="9" t="s">
        <v>64</v>
      </c>
      <c r="C41" s="11">
        <v>40000.0</v>
      </c>
      <c r="D41" s="11"/>
      <c r="E41" s="11"/>
      <c r="F41" s="11"/>
      <c r="G41" s="11"/>
      <c r="H41" s="11"/>
      <c r="I41" s="11"/>
      <c r="J41" s="10">
        <f t="shared" si="5"/>
        <v>-40000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ht="41.25" customHeight="1">
      <c r="A42" s="9"/>
      <c r="B42" s="40" t="s">
        <v>65</v>
      </c>
      <c r="C42" s="11"/>
      <c r="D42" s="11"/>
      <c r="E42" s="11"/>
      <c r="F42" s="11"/>
      <c r="G42" s="11"/>
      <c r="H42" s="11"/>
      <c r="I42" s="11"/>
      <c r="J42" s="1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ht="1.5" customHeight="1">
      <c r="A43" s="9"/>
      <c r="B43" s="9"/>
      <c r="C43" s="11"/>
      <c r="D43" s="11"/>
      <c r="E43" s="11"/>
      <c r="F43" s="11"/>
      <c r="G43" s="11"/>
      <c r="H43" s="11"/>
      <c r="I43" s="11"/>
      <c r="J43" s="1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ht="26.25" customHeight="1">
      <c r="A44" s="9"/>
      <c r="B44" s="40"/>
      <c r="C44" s="9"/>
      <c r="D44" s="9"/>
      <c r="E44" s="9"/>
      <c r="F44" s="9"/>
      <c r="G44" s="44" t="s">
        <v>66</v>
      </c>
      <c r="I44" s="45">
        <f>SUM(J38:J41,J53)</f>
        <v>-1131000</v>
      </c>
      <c r="J44" s="17"/>
    </row>
    <row r="45" ht="12.75" customHeight="1">
      <c r="A45" s="38" t="s">
        <v>67</v>
      </c>
      <c r="B45" s="9"/>
      <c r="C45" s="9"/>
      <c r="D45" s="9"/>
      <c r="E45" s="9"/>
      <c r="F45" s="9"/>
      <c r="G45" s="9"/>
      <c r="H45" s="9"/>
      <c r="I45" s="9"/>
      <c r="J45" s="17"/>
    </row>
    <row r="46" ht="12.75" customHeight="1">
      <c r="A46" s="9"/>
      <c r="B46" s="43" t="s">
        <v>68</v>
      </c>
      <c r="C46" s="9"/>
      <c r="D46" s="9"/>
      <c r="E46" s="9"/>
      <c r="F46" s="9"/>
      <c r="G46" s="9"/>
      <c r="H46" s="9"/>
      <c r="I46" s="9"/>
      <c r="J46" s="17"/>
    </row>
    <row r="47" ht="12.75" customHeight="1">
      <c r="A47" s="9"/>
      <c r="B47" s="9" t="s">
        <v>69</v>
      </c>
      <c r="C47" s="11">
        <v>20000.0</v>
      </c>
      <c r="D47" s="11">
        <v>20000.0</v>
      </c>
      <c r="E47" s="11">
        <v>20000.0</v>
      </c>
      <c r="F47" s="11">
        <v>20000.0</v>
      </c>
      <c r="G47" s="11">
        <v>20000.0</v>
      </c>
      <c r="H47" s="11">
        <v>20000.0</v>
      </c>
      <c r="I47" s="11"/>
      <c r="J47" s="10">
        <f t="shared" ref="J47:J48" si="6">-SUM(C47:H47)</f>
        <v>-120000</v>
      </c>
    </row>
    <row r="48" ht="12.75" customHeight="1">
      <c r="A48" s="9"/>
      <c r="B48" s="9" t="s">
        <v>70</v>
      </c>
      <c r="C48" s="11">
        <v>2000.0</v>
      </c>
      <c r="D48" s="11">
        <v>2000.0</v>
      </c>
      <c r="E48" s="11">
        <v>2000.0</v>
      </c>
      <c r="F48" s="11">
        <v>2000.0</v>
      </c>
      <c r="G48" s="11">
        <v>2000.0</v>
      </c>
      <c r="H48" s="11">
        <v>2000.0</v>
      </c>
      <c r="I48" s="11"/>
      <c r="J48" s="10">
        <f t="shared" si="6"/>
        <v>-12000</v>
      </c>
    </row>
    <row r="49" ht="12.75" customHeight="1">
      <c r="A49" s="9"/>
      <c r="B49" s="9" t="s">
        <v>29</v>
      </c>
      <c r="C49" s="37">
        <v>155000.0</v>
      </c>
      <c r="D49" s="37">
        <v>155000.0</v>
      </c>
      <c r="E49" s="37">
        <v>155000.0</v>
      </c>
      <c r="F49" s="37">
        <v>15500.0</v>
      </c>
      <c r="G49" s="37">
        <v>15500.0</v>
      </c>
      <c r="H49" s="37">
        <v>15500.0</v>
      </c>
      <c r="I49" s="37"/>
      <c r="J49" s="10">
        <f>-'Вводные'!C37</f>
        <v>-930000</v>
      </c>
    </row>
    <row r="50" ht="2.25" customHeight="1">
      <c r="A50" s="9"/>
      <c r="B50" s="9"/>
      <c r="C50" s="11"/>
      <c r="D50" s="11"/>
      <c r="E50" s="11"/>
      <c r="F50" s="11"/>
      <c r="G50" s="11"/>
      <c r="H50" s="11"/>
      <c r="I50" s="11"/>
      <c r="J50" s="17"/>
    </row>
    <row r="51" ht="21.0" customHeight="1">
      <c r="A51" s="9"/>
      <c r="B51" s="47"/>
      <c r="C51" s="9"/>
      <c r="D51" s="9"/>
      <c r="E51" s="9"/>
      <c r="F51" s="9"/>
      <c r="G51" s="9"/>
      <c r="H51" s="44" t="s">
        <v>71</v>
      </c>
      <c r="I51" s="46">
        <f>SUM(J3,J17,J53)</f>
        <v>1607150</v>
      </c>
      <c r="J51" s="17"/>
    </row>
    <row r="52" ht="12.75" customHeight="1">
      <c r="A52" s="9"/>
      <c r="B52" s="43" t="s">
        <v>72</v>
      </c>
      <c r="C52" s="9"/>
      <c r="D52" s="9"/>
      <c r="E52" s="9"/>
      <c r="F52" s="9"/>
      <c r="G52" s="9"/>
      <c r="H52" s="9"/>
      <c r="I52" s="9"/>
      <c r="J52" s="17"/>
    </row>
    <row r="53" ht="12.75" customHeight="1">
      <c r="A53" s="9"/>
      <c r="B53" s="40" t="s">
        <v>73</v>
      </c>
      <c r="C53" s="32">
        <v>116000.0</v>
      </c>
      <c r="D53" s="32">
        <v>116000.0</v>
      </c>
      <c r="E53" s="32">
        <v>116000.0</v>
      </c>
      <c r="F53" s="32">
        <v>116000.0</v>
      </c>
      <c r="G53" s="32">
        <v>116000.0</v>
      </c>
      <c r="H53" s="32">
        <v>116000.0</v>
      </c>
      <c r="I53" s="32"/>
      <c r="J53" s="10">
        <f>-'Вводные'!B24</f>
        <v>-696000</v>
      </c>
    </row>
    <row r="54" ht="2.25" customHeight="1">
      <c r="A54" s="9"/>
      <c r="B54" s="47"/>
      <c r="C54" s="9"/>
      <c r="D54" s="9"/>
      <c r="E54" s="9"/>
      <c r="F54" s="9"/>
      <c r="G54" s="44"/>
      <c r="H54" s="9"/>
      <c r="I54" s="9"/>
      <c r="J54" s="17"/>
    </row>
    <row r="55" ht="12.75" customHeight="1">
      <c r="A55" s="9"/>
      <c r="B55" s="43" t="s">
        <v>74</v>
      </c>
      <c r="C55" s="9"/>
      <c r="D55" s="9"/>
      <c r="E55" s="9"/>
      <c r="F55" s="9"/>
      <c r="G55" s="9"/>
      <c r="H55" s="9"/>
      <c r="I55" s="9"/>
      <c r="J55" s="48"/>
    </row>
    <row r="56" ht="12.75" customHeight="1">
      <c r="A56" s="9"/>
      <c r="B56" s="9" t="s">
        <v>75</v>
      </c>
      <c r="C56" s="11"/>
      <c r="D56" s="11"/>
      <c r="E56" s="11">
        <v>-15150.0</v>
      </c>
      <c r="F56" s="11"/>
      <c r="G56" s="11"/>
      <c r="H56" s="11">
        <v>-46596.0</v>
      </c>
      <c r="I56" s="9"/>
      <c r="J56" s="17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30"/>
    </row>
    <row r="58" ht="12.75" customHeight="1">
      <c r="A58" s="49"/>
      <c r="B58" s="49"/>
      <c r="C58" s="49"/>
      <c r="D58" s="49"/>
      <c r="E58" s="49"/>
      <c r="F58" s="49"/>
      <c r="G58" s="49"/>
      <c r="H58" s="49"/>
      <c r="I58" s="49"/>
      <c r="J58" s="30"/>
    </row>
    <row r="59" ht="12.75" customHeight="1">
      <c r="A59" s="1"/>
      <c r="B59" s="1"/>
      <c r="C59" s="1"/>
      <c r="D59" s="1"/>
      <c r="E59" s="1"/>
      <c r="F59" s="1"/>
      <c r="G59" s="50"/>
      <c r="I59" s="51"/>
      <c r="J59" s="30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30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30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30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30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30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30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30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30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30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30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30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30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30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30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30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30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30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30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30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30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30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30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30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30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30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30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30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30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30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30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30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30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30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30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30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30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30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30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30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30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30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30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30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30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30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30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30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30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30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30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30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30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30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30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30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30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30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30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30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30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30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30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30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30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30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30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30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30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30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30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30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30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30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30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30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30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30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30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30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30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30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30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30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30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30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30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30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30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30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30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30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30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30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30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30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30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30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30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30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30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30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30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30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30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30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30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30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30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30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30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30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30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30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30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30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30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30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30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30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30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30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30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30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30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30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30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30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30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30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30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30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30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30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30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30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30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30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30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30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30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30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30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30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30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30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30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30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30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30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30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30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30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30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30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30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30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30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30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30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30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30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30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30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30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30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30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30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30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30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30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30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30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30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30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30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30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30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30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30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30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30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30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30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30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30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30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30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30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30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30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30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30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30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30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30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30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30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30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30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30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30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30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30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30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30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30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30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30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30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30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30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30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30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30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30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30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30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30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30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30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30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30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30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30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30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30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30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30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30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30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30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30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30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30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30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30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30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30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30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30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30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30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30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30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30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30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30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30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30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30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30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30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30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30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30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30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30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30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30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30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30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30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30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30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30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30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30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30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30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30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30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30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30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30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30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30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30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30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30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30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30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30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30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30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30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30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30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30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30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30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30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30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30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30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30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30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30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30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30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30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30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30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30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30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30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30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30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30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30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30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30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30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30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30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30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30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30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30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30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30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30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30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30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30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30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30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30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30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30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30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30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30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30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30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30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30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30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30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30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30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30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30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30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30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30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30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30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30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30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30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30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30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30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30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30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30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30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30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30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30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30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30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30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30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30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30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30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30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30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30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30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30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30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30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30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30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30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30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30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30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30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30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30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30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30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30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30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30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30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30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30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30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30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30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30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30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30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30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30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30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30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30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30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30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30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30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30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30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30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30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30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30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30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30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30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30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30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30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30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30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30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30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30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30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30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30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30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30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30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30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30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30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30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30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30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30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30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30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30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30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30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30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30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30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30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30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30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30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30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30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30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30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30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30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30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30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30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30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30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30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30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30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30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30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30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30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30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30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30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30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30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30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30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30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30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30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30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30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30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30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30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30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30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30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30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30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30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30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30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30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30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30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30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30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30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30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30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30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30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30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30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30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30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30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30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30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30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30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30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30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30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30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30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30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30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30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30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30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30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30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30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30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30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30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30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30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30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30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30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30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30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30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30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30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30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30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30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30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30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30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30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30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30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30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30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30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30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30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30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30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30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30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30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30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30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30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30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30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30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30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30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30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30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30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30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30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30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30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30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30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30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30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30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30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30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30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30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30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30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30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30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30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30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30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30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30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30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30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30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30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30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30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30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30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30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30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30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30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30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30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30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30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30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30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30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30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30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30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30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30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30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30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30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30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30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30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30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30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30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30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30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30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30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30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30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30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30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30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30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30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30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30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30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30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30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30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30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30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30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30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30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30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30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30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30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30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30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30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30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30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30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30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30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30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30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30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30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30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30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30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30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30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30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30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30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30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30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30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30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30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30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30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30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30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30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30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30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30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30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30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30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30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30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30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30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30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30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30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30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30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30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30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30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30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30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30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30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30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30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30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30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30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30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30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30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30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30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30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30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30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30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30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30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30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30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30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30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30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30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30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30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30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30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30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30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30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30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30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30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30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30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30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30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30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30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30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30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30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30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30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30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30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30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30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30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30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30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30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30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30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30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30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30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30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30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30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30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30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30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30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30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30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30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30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30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30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30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30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30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30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30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30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30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30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30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30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30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30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30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30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30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30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30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30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30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30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30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30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30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30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30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30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30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30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30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30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30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30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30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30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30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30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30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30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30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30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30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30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30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30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30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30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30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30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30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30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30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30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30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30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30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30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30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30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30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30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30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30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30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30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30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30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30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30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30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30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30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30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30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30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30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30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30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30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30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30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30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30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30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30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30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30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30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30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30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30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30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30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30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30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30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30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30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30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30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30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30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30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30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30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30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30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30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30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30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30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30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30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30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30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30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30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30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30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30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30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30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30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30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30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30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30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30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30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30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30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30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30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30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30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30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30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30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30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30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30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30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30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30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30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30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30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30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30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30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30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30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30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30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30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30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30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30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30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30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30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30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30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30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30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30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30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30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30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30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30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30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30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30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30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30"/>
    </row>
  </sheetData>
  <mergeCells count="3">
    <mergeCell ref="G35:H35"/>
    <mergeCell ref="G44:H44"/>
    <mergeCell ref="G59:H59"/>
  </mergeCells>
  <printOptions/>
  <pageMargins bottom="1.05277777777778" footer="0.0" header="0.0" left="0.7875" right="0.7875" top="1.05277777777778"/>
  <pageSetup paperSize="9" orientation="portrait"/>
  <headerFooter>
    <oddHeader>&amp;C&amp;A</oddHeader>
    <oddFooter>&amp;CСтраница &amp;P</oddFooter>
  </headerFooter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2022-11-06T08:59:47Z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